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Tabelle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82" i="1"/>
  <c r="D81"/>
  <c r="D80"/>
  <c r="D79"/>
  <c r="D78"/>
  <c r="D77"/>
  <c r="D76"/>
  <c r="D75"/>
  <c r="D74"/>
  <c r="D73"/>
  <c r="D72"/>
  <c r="D71"/>
  <c r="D70"/>
  <c r="D69"/>
  <c r="D68"/>
  <c r="D67"/>
  <c r="D66"/>
  <c r="D65"/>
  <c r="D83" s="1"/>
  <c r="D64"/>
  <c r="D63"/>
  <c r="D62"/>
  <c r="D61"/>
  <c r="D85" l="1"/>
  <c r="D87" s="1"/>
  <c r="D88" s="1"/>
  <c r="A71"/>
  <c r="A76"/>
  <c r="A62"/>
  <c r="A84" l="1"/>
</calcChain>
</file>

<file path=xl/sharedStrings.xml><?xml version="1.0" encoding="utf-8"?>
<sst xmlns="http://schemas.openxmlformats.org/spreadsheetml/2006/main" count="248" uniqueCount="109">
  <si>
    <t xml:space="preserve"> </t>
  </si>
  <si>
    <t>Material</t>
  </si>
  <si>
    <t>Energie zur Herstellung, verschiedene Quellen gemittelt,  gerundet</t>
  </si>
  <si>
    <t>Dichte</t>
  </si>
  <si>
    <t>ohne Recyclinganteil</t>
  </si>
  <si>
    <t>kWh/t</t>
  </si>
  <si>
    <t>kWh/m³</t>
  </si>
  <si>
    <t>t/m³</t>
  </si>
  <si>
    <t>Energieeinsatz für Material</t>
  </si>
  <si>
    <t>Stahl</t>
  </si>
  <si>
    <t>Edelstahl</t>
  </si>
  <si>
    <t>Alu</t>
  </si>
  <si>
    <t>Kupfer</t>
  </si>
  <si>
    <t>Glas</t>
  </si>
  <si>
    <t>Normalbeton</t>
  </si>
  <si>
    <t>Polyethylen</t>
  </si>
  <si>
    <t>Polyvenylchlorid</t>
  </si>
  <si>
    <t>Styropor</t>
  </si>
  <si>
    <t>Mineralwolle</t>
  </si>
  <si>
    <t>Recyclingmaterial benötigt nur ca. ein Viertel dieses Energieeinsatzes</t>
  </si>
  <si>
    <t>Was</t>
  </si>
  <si>
    <t>Wert</t>
  </si>
  <si>
    <t>Einheit</t>
  </si>
  <si>
    <t>Quelle</t>
  </si>
  <si>
    <t>Energieverbauch Bauleistung</t>
  </si>
  <si>
    <t xml:space="preserve">Verbrauch </t>
  </si>
  <si>
    <t>LkW (14t)(9m³ Erde)</t>
  </si>
  <si>
    <t>l/100km</t>
  </si>
  <si>
    <t>https://wiki.einsatzleiterwiki.de/doku.php?id=allgemein:kraftstoffverbrauch</t>
  </si>
  <si>
    <t>Bagger Radlader</t>
  </si>
  <si>
    <t>l/h</t>
  </si>
  <si>
    <t>Leistung</t>
  </si>
  <si>
    <t>Bagger Radlader (100PS)</t>
  </si>
  <si>
    <t>m³/h</t>
  </si>
  <si>
    <t>https://www.fachschule-gartenbau.de/laformel.htm</t>
  </si>
  <si>
    <t xml:space="preserve">Erdaushub, Kurztransport (ca.10km) </t>
  </si>
  <si>
    <t>eigene Schätzung</t>
  </si>
  <si>
    <t>Spezifischer Materialverbauch</t>
  </si>
  <si>
    <t>Kollektorfeld</t>
  </si>
  <si>
    <t>Kollektoren</t>
  </si>
  <si>
    <t>Flachkollektor</t>
  </si>
  <si>
    <t>kWh/m²</t>
  </si>
  <si>
    <r>
      <rPr>
        <sz val="10"/>
        <color rgb="FF0000FF"/>
        <rFont val="Times New Roman"/>
        <family val="1"/>
      </rPr>
      <t>http://iinas.org/tl_files/iinas/downloads/GEMIS/1999_kea-bau.pdf</t>
    </r>
    <r>
      <rPr>
        <sz val="10"/>
        <rFont val="Times New Roman"/>
        <family val="1"/>
      </rPr>
      <t>; S.18f</t>
    </r>
  </si>
  <si>
    <t>Röhrenkollektor</t>
  </si>
  <si>
    <t>Aufstellung</t>
  </si>
  <si>
    <t>Aufsteller, Stahl (Winkel 80x5), je 2,5m</t>
  </si>
  <si>
    <t>m³/m²</t>
  </si>
  <si>
    <t>Kollektor-Fundament, Beton</t>
  </si>
  <si>
    <t>Erdbewegung</t>
  </si>
  <si>
    <t>Leitungen</t>
  </si>
  <si>
    <t>Edelstahl-Rohr, d=50mm s=2mm l=1m</t>
  </si>
  <si>
    <t>Zaun</t>
  </si>
  <si>
    <t>m³/m</t>
  </si>
  <si>
    <t>Zaun-Fundament, Beton</t>
  </si>
  <si>
    <t>Speicher</t>
  </si>
  <si>
    <t>Schlitzwand</t>
  </si>
  <si>
    <t>Schlitzwand herstellen</t>
  </si>
  <si>
    <t>Abdeckung</t>
  </si>
  <si>
    <t>Folie 2x1,5mm PVC</t>
  </si>
  <si>
    <t>Bohrung</t>
  </si>
  <si>
    <t>Diesel für Bohrung</t>
  </si>
  <si>
    <t>kWh/m</t>
  </si>
  <si>
    <t>Rohr</t>
  </si>
  <si>
    <t>PE d=75mm s=4,5mm</t>
  </si>
  <si>
    <t>t/m</t>
  </si>
  <si>
    <t>https://www.krv.de/system/files/downloads/04.03.08_krv_gewichtsliste_gas_wasser.pdf</t>
  </si>
  <si>
    <t>Verteilung</t>
  </si>
  <si>
    <t>Fernwärmeleitung</t>
  </si>
  <si>
    <t>Beton</t>
  </si>
  <si>
    <t>Stahl (Bewährung)</t>
  </si>
  <si>
    <t>Vorlauf</t>
  </si>
  <si>
    <t>PE d=75mm s=4,5mm (80mm)</t>
  </si>
  <si>
    <t>mit Edelstahlhülle 0,1mm</t>
  </si>
  <si>
    <t>Dämmung ca. 70mm</t>
  </si>
  <si>
    <t>Mantelrohr PE 1mm d=200mm</t>
  </si>
  <si>
    <t>Rücklauf</t>
  </si>
  <si>
    <t>Mengen für Heliogaia Cottbus</t>
  </si>
  <si>
    <t>Kollektorfläche brutto</t>
  </si>
  <si>
    <t>m²</t>
  </si>
  <si>
    <t>cottbus_rechentabelle.ods</t>
  </si>
  <si>
    <t>Umfang Kollektorfeld, Zaunlänge</t>
  </si>
  <si>
    <t>m</t>
  </si>
  <si>
    <t>Anteil Röhrenkollektoren</t>
  </si>
  <si>
    <t>%</t>
  </si>
  <si>
    <t>Schlitzwand Speicher</t>
  </si>
  <si>
    <t>Deckfläche Speicher</t>
  </si>
  <si>
    <t>Bohrungen, Gesamtlänge</t>
  </si>
  <si>
    <t>Erdbewegung, Pufferspeicher 2x60272m³</t>
  </si>
  <si>
    <t>m³</t>
  </si>
  <si>
    <t>Hüllfläche 2 Pufferspeicher</t>
  </si>
  <si>
    <t>Beton Pufferspeicher</t>
  </si>
  <si>
    <t>Bewährung Pufferspeicher Edelstahl 6mm</t>
  </si>
  <si>
    <t xml:space="preserve">Rohrlänge Verteilung (Vorlauf 2 Rohre) </t>
  </si>
  <si>
    <t xml:space="preserve">Rohrlänge Verteilung (Rücklauf) </t>
  </si>
  <si>
    <t>Verteilerleitung Dämmstärke</t>
  </si>
  <si>
    <t>mm</t>
  </si>
  <si>
    <t>Leitungsdurchmesser Mittel</t>
  </si>
  <si>
    <t>Energieaufwand für den Bau der Anlage</t>
  </si>
  <si>
    <t>kWh</t>
  </si>
  <si>
    <t>Brunnen-Bohrung</t>
  </si>
  <si>
    <t>Summe</t>
  </si>
  <si>
    <t>Material, Halbzeug, Bodenbewegung</t>
  </si>
  <si>
    <t>Energieaufwand mit Aufschlägen</t>
  </si>
  <si>
    <t>für Bau, Wartung, Rückbau, Recycling zu je 10%</t>
  </si>
  <si>
    <t>Jahresgewinn der Anlage</t>
  </si>
  <si>
    <t>Rücklaufzeit</t>
  </si>
  <si>
    <t>Jahre</t>
  </si>
  <si>
    <t>Verhältnis</t>
  </si>
  <si>
    <t>Bei 25 Jahren Abschreibungszeit</t>
  </si>
</sst>
</file>

<file path=xl/styles.xml><?xml version="1.0" encoding="utf-8"?>
<styleSheet xmlns="http://schemas.openxmlformats.org/spreadsheetml/2006/main">
  <numFmts count="4">
    <numFmt numFmtId="164" formatCode="#,##0.000000"/>
    <numFmt numFmtId="165" formatCode="0.00\ %"/>
    <numFmt numFmtId="166" formatCode="0.0"/>
    <numFmt numFmtId="167" formatCode="#,##0.0"/>
  </numFmts>
  <fonts count="8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rgb="FF0000FF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E8F2A1"/>
        <bgColor rgb="FFFFFFCC"/>
      </patternFill>
    </fill>
    <fill>
      <patternFill patternType="solid">
        <fgColor rgb="FFFF8000"/>
        <bgColor rgb="FFFF6600"/>
      </patternFill>
    </fill>
    <fill>
      <patternFill patternType="solid">
        <fgColor rgb="FFFF0000"/>
        <bgColor rgb="FF993300"/>
      </patternFill>
    </fill>
    <fill>
      <patternFill patternType="solid">
        <fgColor rgb="FFD4EA6B"/>
        <bgColor rgb="FFE8F2A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3" fontId="1" fillId="3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/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/>
    <xf numFmtId="0" fontId="2" fillId="3" borderId="1" xfId="0" applyFont="1" applyFill="1" applyBorder="1"/>
    <xf numFmtId="3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0" fontId="1" fillId="4" borderId="1" xfId="0" applyNumberFormat="1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wrapText="1"/>
    </xf>
    <xf numFmtId="3" fontId="5" fillId="5" borderId="1" xfId="0" applyNumberFormat="1" applyFont="1" applyFill="1" applyBorder="1"/>
    <xf numFmtId="3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165" fontId="5" fillId="4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5" fontId="5" fillId="6" borderId="1" xfId="0" applyNumberFormat="1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 wrapText="1"/>
    </xf>
    <xf numFmtId="3" fontId="7" fillId="6" borderId="1" xfId="0" applyNumberFormat="1" applyFont="1" applyFill="1" applyBorder="1"/>
    <xf numFmtId="0" fontId="7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left"/>
    </xf>
    <xf numFmtId="166" fontId="5" fillId="6" borderId="1" xfId="0" applyNumberFormat="1" applyFont="1" applyFill="1" applyBorder="1"/>
    <xf numFmtId="167" fontId="5" fillId="6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4EA6B"/>
      <rgbColor rgb="FFE8F2A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inas.org/tl_files/iinas/downloads/GEMIS/1999_kea-bau.pdf" TargetMode="External"/><Relationship Id="rId1" Type="http://schemas.openxmlformats.org/officeDocument/2006/relationships/hyperlink" Target="http://iinas.org/tl_files/iinas/downloads/GEMIS/1999_kea-ba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88"/>
  <sheetViews>
    <sheetView tabSelected="1" workbookViewId="0">
      <selection sqref="A1:XFD1048576"/>
    </sheetView>
  </sheetViews>
  <sheetFormatPr baseColWidth="10" defaultColWidth="11.5703125" defaultRowHeight="12.75"/>
  <cols>
    <col min="1" max="1" width="33.5703125" style="26" customWidth="1"/>
    <col min="2" max="2" width="15.7109375" style="6" customWidth="1"/>
    <col min="3" max="3" width="34" style="17" customWidth="1"/>
    <col min="4" max="4" width="14.5703125" style="15" customWidth="1"/>
    <col min="5" max="5" width="7.28515625" style="19" customWidth="1"/>
    <col min="6" max="6" width="10.140625" style="15" customWidth="1"/>
    <col min="7" max="64" width="11.5703125" style="15"/>
    <col min="65" max="16384" width="11.5703125" style="7"/>
  </cols>
  <sheetData>
    <row r="1" spans="1:1024" ht="49.5" customHeight="1">
      <c r="A1" s="1" t="s">
        <v>0</v>
      </c>
      <c r="B1" s="2"/>
      <c r="C1" s="1" t="s">
        <v>1</v>
      </c>
      <c r="D1" s="3" t="s">
        <v>2</v>
      </c>
      <c r="E1" s="3"/>
      <c r="F1" s="4" t="s">
        <v>3</v>
      </c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1024" ht="12.75" customHeight="1">
      <c r="A2" s="8"/>
      <c r="B2" s="2"/>
      <c r="C2" s="1" t="s">
        <v>4</v>
      </c>
      <c r="D2" s="9" t="s">
        <v>5</v>
      </c>
      <c r="E2" s="9" t="s">
        <v>6</v>
      </c>
      <c r="F2" s="4" t="s">
        <v>7</v>
      </c>
      <c r="G2" s="5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1024" ht="12.75" customHeight="1">
      <c r="A3" s="10" t="s">
        <v>8</v>
      </c>
      <c r="B3" s="11"/>
      <c r="C3" s="12"/>
      <c r="D3" s="13"/>
      <c r="E3" s="13"/>
      <c r="F3" s="13"/>
      <c r="G3" s="14"/>
      <c r="H3" s="1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AMA3" s="15"/>
      <c r="AMB3" s="15"/>
      <c r="AMC3" s="15"/>
      <c r="AMD3" s="15"/>
      <c r="AME3" s="15"/>
      <c r="AMF3" s="15"/>
      <c r="AMG3" s="15"/>
      <c r="AMH3" s="15"/>
      <c r="AMI3" s="15"/>
      <c r="AMJ3" s="15"/>
    </row>
    <row r="4" spans="1:1024" ht="12.75" customHeight="1">
      <c r="A4" s="16" t="s">
        <v>0</v>
      </c>
      <c r="B4" s="6" t="s">
        <v>0</v>
      </c>
      <c r="C4" s="17" t="s">
        <v>9</v>
      </c>
      <c r="D4" s="18">
        <v>6000</v>
      </c>
      <c r="E4" s="18">
        <v>50000</v>
      </c>
      <c r="F4" s="15">
        <v>7.85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AMA4" s="15"/>
      <c r="AMB4" s="15"/>
      <c r="AMC4" s="15"/>
      <c r="AMD4" s="15"/>
      <c r="AME4" s="15"/>
      <c r="AMF4" s="15"/>
      <c r="AMG4" s="15"/>
      <c r="AMH4" s="15"/>
      <c r="AMI4" s="15"/>
      <c r="AMJ4" s="15"/>
    </row>
    <row r="5" spans="1:1024" ht="12.75" customHeight="1">
      <c r="A5" s="17"/>
      <c r="B5" s="19"/>
      <c r="C5" s="17" t="s">
        <v>10</v>
      </c>
      <c r="D5" s="18">
        <v>9000</v>
      </c>
      <c r="E5" s="18">
        <v>75000</v>
      </c>
      <c r="F5" s="15">
        <v>7.9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AMA5" s="15"/>
      <c r="AMB5" s="15"/>
      <c r="AMC5" s="15"/>
      <c r="AMD5" s="15"/>
      <c r="AME5" s="15"/>
      <c r="AMF5" s="15"/>
      <c r="AMG5" s="15"/>
      <c r="AMH5" s="15"/>
      <c r="AMI5" s="15"/>
      <c r="AMJ5" s="15"/>
    </row>
    <row r="6" spans="1:1024" ht="12.75" customHeight="1">
      <c r="A6" s="17"/>
      <c r="B6" s="19"/>
      <c r="C6" s="17" t="s">
        <v>11</v>
      </c>
      <c r="D6" s="18">
        <v>55000</v>
      </c>
      <c r="E6" s="18">
        <v>150000</v>
      </c>
      <c r="F6" s="15">
        <v>2.7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7"/>
      <c r="BJ6" s="7"/>
      <c r="BK6" s="7"/>
      <c r="BL6" s="7"/>
      <c r="ALW6" s="15"/>
      <c r="ALX6" s="15"/>
      <c r="ALY6" s="15"/>
      <c r="ALZ6" s="15"/>
      <c r="AMA6" s="15"/>
      <c r="AMB6" s="15"/>
      <c r="AMC6" s="15"/>
      <c r="AMD6" s="15"/>
      <c r="AME6" s="15"/>
      <c r="AMF6" s="15"/>
    </row>
    <row r="7" spans="1:1024" ht="12.75" customHeight="1">
      <c r="A7" s="17"/>
      <c r="B7" s="19"/>
      <c r="C7" s="17" t="s">
        <v>12</v>
      </c>
      <c r="D7" s="18">
        <v>3500</v>
      </c>
      <c r="E7" s="18">
        <v>30000</v>
      </c>
      <c r="F7" s="15">
        <v>8.93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7"/>
      <c r="BJ7" s="7"/>
      <c r="BK7" s="7"/>
      <c r="BL7" s="7"/>
      <c r="ALW7" s="15"/>
      <c r="ALX7" s="15"/>
      <c r="ALY7" s="15"/>
      <c r="ALZ7" s="15"/>
      <c r="AMA7" s="15"/>
      <c r="AMB7" s="15"/>
      <c r="AMC7" s="15"/>
      <c r="AMD7" s="15"/>
      <c r="AME7" s="15"/>
      <c r="AMF7" s="15"/>
    </row>
    <row r="8" spans="1:1024" ht="12.75" customHeight="1">
      <c r="A8" s="17"/>
      <c r="B8" s="19"/>
      <c r="C8" s="17" t="s">
        <v>13</v>
      </c>
      <c r="D8" s="18">
        <v>4500</v>
      </c>
      <c r="E8" s="18">
        <v>9000</v>
      </c>
      <c r="F8" s="15">
        <v>2.48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7"/>
      <c r="BJ8" s="7"/>
      <c r="BK8" s="7"/>
      <c r="BL8" s="7"/>
      <c r="ALW8" s="15"/>
      <c r="ALX8" s="15"/>
      <c r="ALY8" s="15"/>
      <c r="ALZ8" s="15"/>
      <c r="AMA8" s="15"/>
      <c r="AMB8" s="15"/>
      <c r="AMC8" s="15"/>
      <c r="AMD8" s="15"/>
      <c r="AME8" s="15"/>
      <c r="AMF8" s="15"/>
    </row>
    <row r="9" spans="1:1024" ht="12.75" customHeight="1">
      <c r="A9" s="17"/>
      <c r="B9" s="19"/>
      <c r="C9" s="17" t="s">
        <v>14</v>
      </c>
      <c r="D9" s="18">
        <v>100</v>
      </c>
      <c r="E9" s="18">
        <v>300</v>
      </c>
      <c r="F9" s="15">
        <v>2.4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7"/>
      <c r="BJ9" s="7"/>
      <c r="BK9" s="7"/>
      <c r="BL9" s="7"/>
      <c r="ALW9" s="15"/>
      <c r="ALX9" s="15"/>
      <c r="ALY9" s="15"/>
      <c r="ALZ9" s="15"/>
      <c r="AMA9" s="15"/>
      <c r="AMB9" s="15"/>
      <c r="AMC9" s="15"/>
      <c r="AMD9" s="15"/>
      <c r="AME9" s="15"/>
      <c r="AMF9" s="15"/>
    </row>
    <row r="10" spans="1:1024" ht="12.75" customHeight="1">
      <c r="A10" s="17"/>
      <c r="B10" s="19"/>
      <c r="C10" s="17" t="s">
        <v>15</v>
      </c>
      <c r="D10" s="18">
        <v>20000</v>
      </c>
      <c r="E10" s="18">
        <v>20000</v>
      </c>
      <c r="F10" s="15">
        <v>0.92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7"/>
      <c r="BJ10" s="7"/>
      <c r="BK10" s="7"/>
      <c r="BL10" s="7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</row>
    <row r="11" spans="1:1024" ht="12.75" customHeight="1">
      <c r="A11" s="17"/>
      <c r="B11" s="19"/>
      <c r="C11" s="17" t="s">
        <v>16</v>
      </c>
      <c r="D11" s="18">
        <v>13000</v>
      </c>
      <c r="E11" s="18">
        <v>18000</v>
      </c>
      <c r="F11" s="15">
        <v>1.38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</row>
    <row r="12" spans="1:1024" ht="12.75" customHeight="1">
      <c r="A12" s="17"/>
      <c r="B12" s="19"/>
      <c r="C12" s="17" t="s">
        <v>17</v>
      </c>
      <c r="D12" s="18">
        <v>32000</v>
      </c>
      <c r="E12" s="18">
        <v>800</v>
      </c>
      <c r="F12" s="15">
        <v>2.5000000000000001E-2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</row>
    <row r="13" spans="1:1024" ht="12.75" customHeight="1">
      <c r="A13" s="17"/>
      <c r="B13" s="19"/>
      <c r="C13" s="17" t="s">
        <v>18</v>
      </c>
      <c r="D13" s="18">
        <v>5000</v>
      </c>
      <c r="E13" s="18">
        <v>200</v>
      </c>
      <c r="F13" s="15">
        <v>4.5999999999999999E-2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</row>
    <row r="14" spans="1:1024" ht="12.75" customHeight="1">
      <c r="A14" s="17"/>
      <c r="B14" s="19"/>
      <c r="C14" s="20" t="s">
        <v>19</v>
      </c>
      <c r="D14" s="20"/>
      <c r="E14" s="20"/>
      <c r="F14" s="20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1024" ht="12.75" customHeight="1">
      <c r="A15" s="21"/>
      <c r="B15" s="4"/>
      <c r="C15" s="22" t="s">
        <v>20</v>
      </c>
      <c r="D15" s="23" t="s">
        <v>21</v>
      </c>
      <c r="E15" s="24" t="s">
        <v>22</v>
      </c>
      <c r="F15" s="24"/>
      <c r="G15" s="5" t="s">
        <v>23</v>
      </c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1024" ht="12.75" customHeight="1">
      <c r="A16" s="10" t="s">
        <v>24</v>
      </c>
      <c r="B16" s="13"/>
      <c r="C16" s="12"/>
      <c r="D16" s="13"/>
      <c r="E16" s="25"/>
      <c r="F16" s="25"/>
      <c r="G16" s="13"/>
      <c r="H16" s="13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</row>
    <row r="17" spans="1:8" ht="12.75" customHeight="1">
      <c r="A17" s="26" t="s">
        <v>0</v>
      </c>
      <c r="B17" s="27" t="s">
        <v>25</v>
      </c>
      <c r="C17" s="28" t="s">
        <v>26</v>
      </c>
      <c r="D17" s="29">
        <v>40</v>
      </c>
      <c r="E17" s="30" t="s">
        <v>27</v>
      </c>
      <c r="F17" s="31"/>
      <c r="G17" s="15" t="s">
        <v>28</v>
      </c>
    </row>
    <row r="18" spans="1:8" ht="12.75" customHeight="1">
      <c r="B18" s="27"/>
      <c r="C18" s="28" t="s">
        <v>29</v>
      </c>
      <c r="D18" s="29">
        <v>15</v>
      </c>
      <c r="E18" s="30" t="s">
        <v>30</v>
      </c>
      <c r="F18" s="31"/>
      <c r="G18" s="15" t="s">
        <v>28</v>
      </c>
    </row>
    <row r="19" spans="1:8" ht="12.75" customHeight="1">
      <c r="B19" s="27" t="s">
        <v>31</v>
      </c>
      <c r="C19" s="28" t="s">
        <v>32</v>
      </c>
      <c r="D19" s="29">
        <v>50</v>
      </c>
      <c r="E19" s="30" t="s">
        <v>33</v>
      </c>
      <c r="F19" s="31"/>
      <c r="G19" s="15" t="s">
        <v>34</v>
      </c>
    </row>
    <row r="20" spans="1:8">
      <c r="C20" s="17" t="s">
        <v>35</v>
      </c>
      <c r="D20" s="32">
        <v>10</v>
      </c>
      <c r="E20" s="19" t="s">
        <v>6</v>
      </c>
      <c r="G20" s="15" t="s">
        <v>36</v>
      </c>
    </row>
    <row r="21" spans="1:8">
      <c r="A21" s="10" t="s">
        <v>37</v>
      </c>
      <c r="B21" s="14"/>
      <c r="C21" s="33"/>
      <c r="D21" s="34"/>
      <c r="E21" s="11"/>
      <c r="F21" s="35"/>
      <c r="G21" s="35"/>
      <c r="H21" s="35"/>
    </row>
    <row r="22" spans="1:8">
      <c r="A22" s="26" t="s">
        <v>38</v>
      </c>
      <c r="B22" s="6" t="s">
        <v>39</v>
      </c>
      <c r="C22" s="17" t="s">
        <v>40</v>
      </c>
      <c r="D22" s="36">
        <v>595</v>
      </c>
      <c r="E22" s="37" t="s">
        <v>41</v>
      </c>
      <c r="F22" s="38"/>
      <c r="G22" s="39" t="s">
        <v>42</v>
      </c>
    </row>
    <row r="23" spans="1:8">
      <c r="B23" s="6" t="s">
        <v>0</v>
      </c>
      <c r="C23" s="17" t="s">
        <v>43</v>
      </c>
      <c r="D23" s="36">
        <v>418</v>
      </c>
      <c r="E23" s="37" t="s">
        <v>41</v>
      </c>
      <c r="F23" s="38"/>
      <c r="G23" s="39" t="s">
        <v>42</v>
      </c>
    </row>
    <row r="24" spans="1:8">
      <c r="B24" s="6" t="s">
        <v>44</v>
      </c>
      <c r="C24" s="17" t="s">
        <v>45</v>
      </c>
      <c r="D24" s="15">
        <v>2E-3</v>
      </c>
      <c r="E24" s="19" t="s">
        <v>46</v>
      </c>
      <c r="G24" s="15" t="s">
        <v>36</v>
      </c>
    </row>
    <row r="25" spans="1:8">
      <c r="C25" s="17" t="s">
        <v>47</v>
      </c>
      <c r="D25" s="15">
        <v>0.01</v>
      </c>
      <c r="E25" s="19" t="s">
        <v>46</v>
      </c>
      <c r="G25" s="15" t="s">
        <v>36</v>
      </c>
    </row>
    <row r="26" spans="1:8">
      <c r="C26" s="17" t="s">
        <v>48</v>
      </c>
      <c r="D26" s="15">
        <v>1.4999999999999999E-2</v>
      </c>
      <c r="E26" s="19" t="s">
        <v>46</v>
      </c>
      <c r="G26" s="15" t="s">
        <v>36</v>
      </c>
    </row>
    <row r="27" spans="1:8">
      <c r="B27" s="6" t="s">
        <v>49</v>
      </c>
      <c r="C27" s="17" t="s">
        <v>50</v>
      </c>
      <c r="D27" s="15">
        <v>2.9999999999999997E-4</v>
      </c>
      <c r="E27" s="19" t="s">
        <v>46</v>
      </c>
      <c r="G27" s="15" t="s">
        <v>36</v>
      </c>
    </row>
    <row r="28" spans="1:8">
      <c r="B28" s="6" t="s">
        <v>51</v>
      </c>
      <c r="C28" s="17" t="s">
        <v>9</v>
      </c>
      <c r="D28" s="15">
        <v>2E-3</v>
      </c>
      <c r="E28" s="19" t="s">
        <v>52</v>
      </c>
      <c r="G28" s="15" t="s">
        <v>36</v>
      </c>
    </row>
    <row r="29" spans="1:8">
      <c r="C29" s="17" t="s">
        <v>53</v>
      </c>
      <c r="D29" s="15">
        <v>0.01</v>
      </c>
      <c r="E29" s="19" t="s">
        <v>52</v>
      </c>
      <c r="G29" s="15" t="s">
        <v>36</v>
      </c>
    </row>
    <row r="30" spans="1:8">
      <c r="B30" s="6" t="s">
        <v>0</v>
      </c>
      <c r="C30" s="17" t="s">
        <v>48</v>
      </c>
      <c r="D30" s="15">
        <v>1.4999999999999999E-2</v>
      </c>
      <c r="E30" s="19" t="s">
        <v>52</v>
      </c>
      <c r="G30" s="15" t="s">
        <v>36</v>
      </c>
    </row>
    <row r="31" spans="1:8">
      <c r="A31" s="26" t="s">
        <v>54</v>
      </c>
      <c r="B31" s="6" t="s">
        <v>55</v>
      </c>
      <c r="C31" s="17" t="s">
        <v>56</v>
      </c>
      <c r="D31" s="15">
        <v>3</v>
      </c>
      <c r="E31" s="19" t="s">
        <v>41</v>
      </c>
      <c r="G31" s="15" t="s">
        <v>36</v>
      </c>
    </row>
    <row r="32" spans="1:8">
      <c r="B32" s="6" t="s">
        <v>57</v>
      </c>
      <c r="C32" s="17" t="s">
        <v>58</v>
      </c>
      <c r="D32" s="15">
        <v>3.0000000000000001E-3</v>
      </c>
      <c r="E32" s="19" t="s">
        <v>46</v>
      </c>
      <c r="G32" s="15" t="s">
        <v>36</v>
      </c>
    </row>
    <row r="33" spans="1:8">
      <c r="C33" s="17" t="s">
        <v>48</v>
      </c>
      <c r="D33" s="15">
        <v>3</v>
      </c>
      <c r="E33" s="19" t="s">
        <v>46</v>
      </c>
      <c r="G33" s="15" t="s">
        <v>36</v>
      </c>
    </row>
    <row r="34" spans="1:8">
      <c r="B34" s="6" t="s">
        <v>59</v>
      </c>
      <c r="C34" s="17" t="s">
        <v>60</v>
      </c>
      <c r="D34" s="15">
        <v>0.55000000000000004</v>
      </c>
      <c r="E34" s="19" t="s">
        <v>61</v>
      </c>
      <c r="G34" s="15" t="s">
        <v>36</v>
      </c>
    </row>
    <row r="35" spans="1:8">
      <c r="A35" s="15"/>
      <c r="B35" s="6" t="s">
        <v>62</v>
      </c>
      <c r="C35" s="15" t="s">
        <v>63</v>
      </c>
      <c r="D35" s="15">
        <v>1.0300000000000001E-3</v>
      </c>
      <c r="E35" s="19" t="s">
        <v>64</v>
      </c>
      <c r="G35" s="15" t="s">
        <v>65</v>
      </c>
    </row>
    <row r="36" spans="1:8">
      <c r="A36" s="26" t="s">
        <v>66</v>
      </c>
      <c r="B36" s="6" t="s">
        <v>67</v>
      </c>
      <c r="C36" s="17" t="s">
        <v>48</v>
      </c>
      <c r="D36" s="15">
        <v>1</v>
      </c>
      <c r="E36" s="19" t="s">
        <v>52</v>
      </c>
      <c r="G36" s="15" t="s">
        <v>36</v>
      </c>
    </row>
    <row r="37" spans="1:8">
      <c r="C37" s="17" t="s">
        <v>68</v>
      </c>
      <c r="D37" s="15">
        <v>0.25</v>
      </c>
      <c r="E37" s="19" t="s">
        <v>52</v>
      </c>
      <c r="G37" s="15" t="s">
        <v>36</v>
      </c>
    </row>
    <row r="38" spans="1:8">
      <c r="C38" s="17" t="s">
        <v>69</v>
      </c>
      <c r="D38" s="15">
        <v>5.0000000000000001E-4</v>
      </c>
      <c r="E38" s="19" t="s">
        <v>52</v>
      </c>
      <c r="G38" s="15" t="s">
        <v>36</v>
      </c>
    </row>
    <row r="39" spans="1:8">
      <c r="B39" s="6" t="s">
        <v>70</v>
      </c>
      <c r="C39" s="15" t="s">
        <v>71</v>
      </c>
      <c r="D39" s="15">
        <v>1.0300000000000001E-3</v>
      </c>
      <c r="E39" s="19" t="s">
        <v>64</v>
      </c>
      <c r="G39" s="15" t="s">
        <v>65</v>
      </c>
    </row>
    <row r="40" spans="1:8">
      <c r="C40" s="17" t="s">
        <v>72</v>
      </c>
      <c r="D40" s="40">
        <v>2.5000000000000001E-5</v>
      </c>
      <c r="E40" s="19" t="s">
        <v>52</v>
      </c>
      <c r="G40" s="15" t="s">
        <v>36</v>
      </c>
    </row>
    <row r="41" spans="1:8">
      <c r="C41" s="17" t="s">
        <v>73</v>
      </c>
      <c r="D41" s="15">
        <v>3.3000000000000002E-2</v>
      </c>
      <c r="E41" s="19" t="s">
        <v>52</v>
      </c>
      <c r="G41" s="15" t="s">
        <v>36</v>
      </c>
    </row>
    <row r="42" spans="1:8">
      <c r="C42" s="17" t="s">
        <v>74</v>
      </c>
      <c r="D42" s="15">
        <v>5.9999999999999995E-4</v>
      </c>
      <c r="E42" s="19" t="s">
        <v>52</v>
      </c>
      <c r="G42" s="15" t="s">
        <v>36</v>
      </c>
    </row>
    <row r="43" spans="1:8">
      <c r="B43" s="6" t="s">
        <v>75</v>
      </c>
      <c r="C43" s="15" t="s">
        <v>63</v>
      </c>
      <c r="D43" s="15">
        <v>1.0300000000000001E-3</v>
      </c>
      <c r="E43" s="19" t="s">
        <v>64</v>
      </c>
      <c r="G43" s="15" t="s">
        <v>65</v>
      </c>
    </row>
    <row r="44" spans="1:8">
      <c r="A44" s="10" t="s">
        <v>76</v>
      </c>
      <c r="B44" s="14"/>
      <c r="C44" s="33"/>
      <c r="D44" s="35"/>
      <c r="E44" s="11"/>
      <c r="F44" s="35"/>
      <c r="G44" s="35"/>
      <c r="H44" s="35"/>
    </row>
    <row r="45" spans="1:8">
      <c r="A45" s="27" t="s">
        <v>38</v>
      </c>
      <c r="B45" s="27" t="s">
        <v>0</v>
      </c>
      <c r="C45" s="28" t="s">
        <v>77</v>
      </c>
      <c r="D45" s="29">
        <v>2204352</v>
      </c>
      <c r="E45" s="30" t="s">
        <v>78</v>
      </c>
      <c r="G45" s="15" t="s">
        <v>79</v>
      </c>
    </row>
    <row r="46" spans="1:8">
      <c r="A46" s="27"/>
      <c r="B46" s="27"/>
      <c r="C46" s="28" t="s">
        <v>80</v>
      </c>
      <c r="D46" s="29">
        <v>9848</v>
      </c>
      <c r="E46" s="30" t="s">
        <v>81</v>
      </c>
      <c r="G46" s="15" t="s">
        <v>79</v>
      </c>
    </row>
    <row r="47" spans="1:8">
      <c r="A47" s="27"/>
      <c r="B47" s="27"/>
      <c r="C47" s="28" t="s">
        <v>82</v>
      </c>
      <c r="D47" s="29">
        <v>30</v>
      </c>
      <c r="E47" s="30" t="s">
        <v>83</v>
      </c>
      <c r="G47" s="15" t="s">
        <v>79</v>
      </c>
    </row>
    <row r="48" spans="1:8">
      <c r="A48" s="6" t="s">
        <v>54</v>
      </c>
      <c r="B48" s="6" t="s">
        <v>0</v>
      </c>
      <c r="C48" s="17" t="s">
        <v>84</v>
      </c>
      <c r="D48" s="15">
        <v>175000</v>
      </c>
      <c r="E48" s="19" t="s">
        <v>78</v>
      </c>
      <c r="G48" s="15" t="s">
        <v>79</v>
      </c>
    </row>
    <row r="49" spans="1:64">
      <c r="A49" s="6"/>
      <c r="C49" s="17" t="s">
        <v>85</v>
      </c>
      <c r="D49" s="15">
        <v>137000</v>
      </c>
      <c r="E49" s="19" t="s">
        <v>78</v>
      </c>
      <c r="G49" s="15" t="s">
        <v>79</v>
      </c>
    </row>
    <row r="50" spans="1:64">
      <c r="A50" s="6"/>
      <c r="C50" s="17" t="s">
        <v>86</v>
      </c>
      <c r="D50" s="15">
        <v>41335</v>
      </c>
      <c r="E50" s="19" t="s">
        <v>81</v>
      </c>
      <c r="G50" s="15" t="s">
        <v>79</v>
      </c>
    </row>
    <row r="51" spans="1:64">
      <c r="A51" s="6"/>
      <c r="C51" s="17" t="s">
        <v>87</v>
      </c>
      <c r="D51" s="15">
        <v>120544</v>
      </c>
      <c r="E51" s="19" t="s">
        <v>88</v>
      </c>
      <c r="G51" s="15" t="s">
        <v>79</v>
      </c>
    </row>
    <row r="52" spans="1:64">
      <c r="A52" s="6"/>
      <c r="C52" s="17" t="s">
        <v>89</v>
      </c>
      <c r="D52" s="15">
        <v>18434</v>
      </c>
      <c r="E52" s="19" t="s">
        <v>78</v>
      </c>
      <c r="G52" s="15" t="s">
        <v>79</v>
      </c>
    </row>
    <row r="53" spans="1:64">
      <c r="A53" s="6"/>
      <c r="C53" s="17" t="s">
        <v>90</v>
      </c>
      <c r="D53" s="15">
        <v>9000</v>
      </c>
      <c r="E53" s="19" t="s">
        <v>88</v>
      </c>
      <c r="G53" s="15" t="s">
        <v>36</v>
      </c>
    </row>
    <row r="54" spans="1:64">
      <c r="A54" s="6"/>
      <c r="C54" s="17" t="s">
        <v>91</v>
      </c>
      <c r="D54" s="15">
        <v>5</v>
      </c>
      <c r="E54" s="19" t="s">
        <v>88</v>
      </c>
      <c r="G54" s="15" t="s">
        <v>36</v>
      </c>
    </row>
    <row r="55" spans="1:64">
      <c r="A55" s="27" t="s">
        <v>66</v>
      </c>
      <c r="B55" s="27" t="s">
        <v>0</v>
      </c>
      <c r="C55" s="28" t="s">
        <v>92</v>
      </c>
      <c r="D55" s="41">
        <v>1938000</v>
      </c>
      <c r="E55" s="30" t="s">
        <v>81</v>
      </c>
      <c r="G55" s="15" t="s">
        <v>79</v>
      </c>
    </row>
    <row r="56" spans="1:64">
      <c r="A56" s="27"/>
      <c r="B56" s="27"/>
      <c r="C56" s="28" t="s">
        <v>93</v>
      </c>
      <c r="D56" s="41">
        <v>969000</v>
      </c>
      <c r="E56" s="30" t="s">
        <v>81</v>
      </c>
      <c r="G56" s="15" t="s">
        <v>79</v>
      </c>
    </row>
    <row r="57" spans="1:64">
      <c r="B57" s="42"/>
      <c r="C57" s="28" t="s">
        <v>94</v>
      </c>
      <c r="D57" s="43">
        <v>70</v>
      </c>
      <c r="E57" s="30" t="s">
        <v>95</v>
      </c>
      <c r="G57" s="15" t="s">
        <v>79</v>
      </c>
    </row>
    <row r="58" spans="1:64">
      <c r="C58" s="17" t="s">
        <v>96</v>
      </c>
      <c r="D58" s="15">
        <v>69</v>
      </c>
      <c r="E58" s="19" t="s">
        <v>95</v>
      </c>
      <c r="G58" s="15" t="s">
        <v>79</v>
      </c>
    </row>
    <row r="59" spans="1:64">
      <c r="G59" s="15" t="s">
        <v>0</v>
      </c>
    </row>
    <row r="60" spans="1:64">
      <c r="A60" s="10" t="s">
        <v>97</v>
      </c>
      <c r="B60" s="14"/>
      <c r="C60" s="33"/>
      <c r="D60" s="35"/>
      <c r="E60" s="11"/>
      <c r="F60" s="35"/>
      <c r="G60" s="35"/>
      <c r="H60" s="35"/>
    </row>
    <row r="61" spans="1:64">
      <c r="A61" s="26" t="s">
        <v>38</v>
      </c>
      <c r="B61" s="6" t="s">
        <v>39</v>
      </c>
      <c r="C61" s="17" t="s">
        <v>40</v>
      </c>
      <c r="D61" s="36">
        <f>D45*D22*(1-D47/100)</f>
        <v>918112608</v>
      </c>
      <c r="E61" s="37" t="s">
        <v>98</v>
      </c>
      <c r="BK61" s="7"/>
      <c r="BL61" s="7"/>
    </row>
    <row r="62" spans="1:64">
      <c r="A62" s="44">
        <f>SUM(D61:D69)/D83</f>
        <v>0.85119101941373898</v>
      </c>
      <c r="B62" s="6" t="s">
        <v>0</v>
      </c>
      <c r="C62" s="17" t="s">
        <v>43</v>
      </c>
      <c r="D62" s="36">
        <f>D45*D23*(D47/100)</f>
        <v>276425740.80000001</v>
      </c>
      <c r="E62" s="37" t="s">
        <v>98</v>
      </c>
      <c r="BK62" s="7"/>
      <c r="BL62" s="7"/>
    </row>
    <row r="63" spans="1:64">
      <c r="B63" s="6" t="s">
        <v>44</v>
      </c>
      <c r="C63" s="17" t="s">
        <v>45</v>
      </c>
      <c r="D63" s="32">
        <f>D$45*D24*E4</f>
        <v>220435200</v>
      </c>
      <c r="E63" s="37" t="s">
        <v>98</v>
      </c>
      <c r="BK63" s="7"/>
      <c r="BL63" s="7"/>
    </row>
    <row r="64" spans="1:64">
      <c r="C64" s="17" t="s">
        <v>47</v>
      </c>
      <c r="D64" s="32">
        <f>D$45*D25*E9</f>
        <v>6613056</v>
      </c>
      <c r="E64" s="37" t="s">
        <v>98</v>
      </c>
      <c r="BK64" s="7"/>
      <c r="BL64" s="7"/>
    </row>
    <row r="65" spans="1:64">
      <c r="C65" s="17" t="s">
        <v>48</v>
      </c>
      <c r="D65" s="32">
        <f>D$45*D26*D20</f>
        <v>330652.79999999999</v>
      </c>
      <c r="E65" s="37" t="s">
        <v>98</v>
      </c>
      <c r="BK65" s="7"/>
      <c r="BL65" s="7"/>
    </row>
    <row r="66" spans="1:64">
      <c r="B66" s="6" t="s">
        <v>49</v>
      </c>
      <c r="C66" s="17" t="s">
        <v>50</v>
      </c>
      <c r="D66" s="32">
        <f>D$45*D27*E5</f>
        <v>49597919.999999993</v>
      </c>
      <c r="E66" s="37" t="s">
        <v>98</v>
      </c>
      <c r="BK66" s="7"/>
      <c r="BL66" s="7"/>
    </row>
    <row r="67" spans="1:64">
      <c r="B67" s="6" t="s">
        <v>51</v>
      </c>
      <c r="C67" s="17" t="s">
        <v>9</v>
      </c>
      <c r="D67" s="32">
        <f>D$46*D28*E4</f>
        <v>984800.00000000012</v>
      </c>
      <c r="E67" s="37" t="s">
        <v>98</v>
      </c>
      <c r="BK67" s="7"/>
      <c r="BL67" s="7"/>
    </row>
    <row r="68" spans="1:64">
      <c r="C68" s="17" t="s">
        <v>53</v>
      </c>
      <c r="D68" s="32">
        <f>D$46*D29*E9</f>
        <v>29544</v>
      </c>
      <c r="E68" s="37" t="s">
        <v>98</v>
      </c>
      <c r="BK68" s="7"/>
      <c r="BL68" s="7"/>
    </row>
    <row r="69" spans="1:64">
      <c r="B69" s="6" t="s">
        <v>0</v>
      </c>
      <c r="C69" s="17" t="s">
        <v>48</v>
      </c>
      <c r="D69" s="32">
        <f>D$46*D30*D20</f>
        <v>1477.2</v>
      </c>
      <c r="E69" s="37" t="s">
        <v>98</v>
      </c>
      <c r="BK69" s="7"/>
      <c r="BL69" s="7"/>
    </row>
    <row r="70" spans="1:64">
      <c r="A70" s="26" t="s">
        <v>54</v>
      </c>
      <c r="B70" s="6" t="s">
        <v>55</v>
      </c>
      <c r="C70" s="17" t="s">
        <v>56</v>
      </c>
      <c r="D70" s="32">
        <f>D48*D31</f>
        <v>525000</v>
      </c>
      <c r="E70" s="37" t="s">
        <v>98</v>
      </c>
      <c r="BK70" s="7"/>
      <c r="BL70" s="7"/>
    </row>
    <row r="71" spans="1:64">
      <c r="A71" s="44">
        <f>SUM(D70:D74)/D83</f>
        <v>7.4609789126433481E-3</v>
      </c>
      <c r="B71" s="6" t="s">
        <v>57</v>
      </c>
      <c r="C71" s="17" t="s">
        <v>58</v>
      </c>
      <c r="D71" s="32">
        <f>D49*D32*E11</f>
        <v>7398000</v>
      </c>
      <c r="E71" s="37" t="s">
        <v>98</v>
      </c>
      <c r="BK71" s="7"/>
      <c r="BL71" s="7"/>
    </row>
    <row r="72" spans="1:64">
      <c r="C72" s="17" t="s">
        <v>48</v>
      </c>
      <c r="D72" s="32">
        <f>D49*D33*D20</f>
        <v>4110000</v>
      </c>
      <c r="E72" s="37" t="s">
        <v>98</v>
      </c>
      <c r="BK72" s="7"/>
      <c r="BL72" s="7"/>
    </row>
    <row r="73" spans="1:64">
      <c r="B73" s="6" t="s">
        <v>59</v>
      </c>
      <c r="C73" s="17" t="s">
        <v>99</v>
      </c>
      <c r="D73" s="32">
        <f>D50*D34</f>
        <v>22734.250000000004</v>
      </c>
      <c r="E73" s="37" t="s">
        <v>98</v>
      </c>
      <c r="BK73" s="7"/>
      <c r="BL73" s="7"/>
    </row>
    <row r="74" spans="1:64">
      <c r="A74" s="15"/>
      <c r="B74" s="6" t="s">
        <v>62</v>
      </c>
      <c r="C74" s="15" t="s">
        <v>63</v>
      </c>
      <c r="D74" s="32">
        <f>D50*D35*D10</f>
        <v>851501.00000000012</v>
      </c>
      <c r="E74" s="37" t="s">
        <v>98</v>
      </c>
      <c r="BK74" s="7"/>
      <c r="BL74" s="7"/>
    </row>
    <row r="75" spans="1:64">
      <c r="A75" s="26" t="s">
        <v>66</v>
      </c>
      <c r="B75" s="6" t="s">
        <v>67</v>
      </c>
      <c r="C75" s="17" t="s">
        <v>48</v>
      </c>
      <c r="D75" s="32">
        <f>D56*D36*D20</f>
        <v>9690000</v>
      </c>
      <c r="E75" s="37" t="s">
        <v>98</v>
      </c>
      <c r="BK75" s="7"/>
      <c r="BL75" s="7"/>
    </row>
    <row r="76" spans="1:64">
      <c r="A76" s="44">
        <f>SUM(D75:D82)/D83</f>
        <v>0.14134800167361766</v>
      </c>
      <c r="C76" s="17" t="s">
        <v>68</v>
      </c>
      <c r="D76" s="32">
        <f>D56*D37*E9</f>
        <v>72675000</v>
      </c>
      <c r="E76" s="37" t="s">
        <v>98</v>
      </c>
      <c r="BK76" s="7"/>
      <c r="BL76" s="7"/>
    </row>
    <row r="77" spans="1:64">
      <c r="C77" s="17" t="s">
        <v>69</v>
      </c>
      <c r="D77" s="32">
        <f>D56*D38*E4</f>
        <v>24225000</v>
      </c>
      <c r="E77" s="37" t="s">
        <v>98</v>
      </c>
      <c r="BK77" s="7"/>
      <c r="BL77" s="7"/>
    </row>
    <row r="78" spans="1:64">
      <c r="B78" s="6" t="s">
        <v>70</v>
      </c>
      <c r="C78" s="15" t="s">
        <v>71</v>
      </c>
      <c r="D78" s="32">
        <f>D55*D39*D10</f>
        <v>39922800</v>
      </c>
      <c r="E78" s="37" t="s">
        <v>98</v>
      </c>
      <c r="BK78" s="7"/>
      <c r="BL78" s="7"/>
    </row>
    <row r="79" spans="1:64">
      <c r="C79" s="17" t="s">
        <v>72</v>
      </c>
      <c r="D79" s="32">
        <f>D55*D40*E5</f>
        <v>3633750</v>
      </c>
      <c r="E79" s="37" t="s">
        <v>98</v>
      </c>
      <c r="BK79" s="7"/>
      <c r="BL79" s="7"/>
    </row>
    <row r="80" spans="1:64">
      <c r="C80" s="17" t="s">
        <v>73</v>
      </c>
      <c r="D80" s="32">
        <f>D55*D41*E12</f>
        <v>51163200</v>
      </c>
      <c r="E80" s="37" t="s">
        <v>98</v>
      </c>
      <c r="BK80" s="7"/>
      <c r="BL80" s="7"/>
    </row>
    <row r="81" spans="1:64">
      <c r="C81" s="17" t="s">
        <v>74</v>
      </c>
      <c r="D81" s="32">
        <f>D55*D42*E10</f>
        <v>23256000</v>
      </c>
      <c r="E81" s="37" t="s">
        <v>98</v>
      </c>
      <c r="BK81" s="7"/>
      <c r="BL81" s="7"/>
    </row>
    <row r="82" spans="1:64">
      <c r="B82" s="6" t="s">
        <v>75</v>
      </c>
      <c r="C82" s="15" t="s">
        <v>63</v>
      </c>
      <c r="D82" s="32">
        <f>D56*D43*D10</f>
        <v>19961400</v>
      </c>
      <c r="E82" s="37" t="s">
        <v>98</v>
      </c>
      <c r="BK82" s="7"/>
      <c r="BL82" s="7"/>
    </row>
    <row r="83" spans="1:64" s="51" customFormat="1" ht="29.25" customHeight="1">
      <c r="A83" s="45" t="s">
        <v>100</v>
      </c>
      <c r="B83" s="46"/>
      <c r="C83" s="47" t="s">
        <v>101</v>
      </c>
      <c r="D83" s="48">
        <f>SUM(D61:D82)</f>
        <v>1729965384.05</v>
      </c>
      <c r="E83" s="49" t="s">
        <v>98</v>
      </c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15.75">
      <c r="A84" s="52">
        <f>(A76+A71+A62)</f>
        <v>1</v>
      </c>
      <c r="B84" s="53"/>
      <c r="C84" s="54"/>
      <c r="D84" s="55"/>
      <c r="E84" s="56"/>
    </row>
    <row r="85" spans="1:64" ht="27.75" customHeight="1">
      <c r="A85" s="57" t="s">
        <v>102</v>
      </c>
      <c r="B85" s="58"/>
      <c r="C85" s="59" t="s">
        <v>103</v>
      </c>
      <c r="D85" s="60">
        <f>D83*1.4</f>
        <v>2421951537.6699996</v>
      </c>
      <c r="E85" s="61" t="s">
        <v>98</v>
      </c>
    </row>
    <row r="86" spans="1:64" ht="15.75">
      <c r="A86" s="62" t="s">
        <v>104</v>
      </c>
      <c r="B86" s="58"/>
      <c r="C86" s="63"/>
      <c r="D86" s="60">
        <v>671916372</v>
      </c>
      <c r="E86" s="61" t="s">
        <v>98</v>
      </c>
    </row>
    <row r="87" spans="1:64" ht="15.75">
      <c r="A87" s="62" t="s">
        <v>105</v>
      </c>
      <c r="B87" s="58"/>
      <c r="C87" s="63"/>
      <c r="D87" s="64">
        <f>D85/D86</f>
        <v>3.6045431226224083</v>
      </c>
      <c r="E87" s="61" t="s">
        <v>106</v>
      </c>
    </row>
    <row r="88" spans="1:64" ht="15.75">
      <c r="A88" s="62" t="s">
        <v>107</v>
      </c>
      <c r="B88" s="58"/>
      <c r="C88" s="63" t="s">
        <v>108</v>
      </c>
      <c r="D88" s="65">
        <f>25/D87</f>
        <v>6.935691750529478</v>
      </c>
      <c r="E88" s="61"/>
    </row>
  </sheetData>
  <mergeCells count="2">
    <mergeCell ref="D1:E1"/>
    <mergeCell ref="C14:F14"/>
  </mergeCells>
  <hyperlinks>
    <hyperlink ref="G22" r:id="rId1" display="http://iinas.org/tl_files/iinas/downloads/GEMIS/1999_kea-bau.pdf"/>
    <hyperlink ref="G23" r:id="rId2" display="http://iinas.org/tl_files/iinas/downloads/GEMIS/1999_kea-bau.pdf"/>
  </hyperlinks>
  <pageMargins left="0.78749999999999998" right="0.78749999999999998" top="1.0388888888888901" bottom="0.88611111111111096" header="0.78749999999999998" footer="0.78749999999999998"/>
  <pageSetup paperSize="9" scale="10" fitToHeight="2" orientation="portrait" useFirstPageNumber="1" horizontalDpi="300" verticalDpi="300" r:id="rId3"/>
  <headerFooter>
    <oddHeader>&amp;L&amp;"Arial,Fett"&amp;11Energieeinsatz zum Bau einer Heliogaia-Anlage für Cottbus (100.000 Einwohner)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mw</cp:lastModifiedBy>
  <cp:revision>16</cp:revision>
  <dcterms:created xsi:type="dcterms:W3CDTF">2020-12-05T18:10:55Z</dcterms:created>
  <dcterms:modified xsi:type="dcterms:W3CDTF">2022-12-03T13:57:54Z</dcterms:modified>
  <dc:language>de-DE</dc:language>
</cp:coreProperties>
</file>