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<sst xmlns="http://schemas.openxmlformats.org/spreadsheetml/2006/main" count="88" uniqueCount="62">
  <si>
    <t xml:space="preserve">Abschätzung der Verluste während einer Heizperiode von 180 Tagen auf Hauptverteilungs-Fernwärmetrassen Berlin, oberirdisch verlegt</t>
  </si>
  <si>
    <t xml:space="preserve">Parameter-Eingabe:</t>
  </si>
  <si>
    <t xml:space="preserve">Bemerkungen</t>
  </si>
  <si>
    <t xml:space="preserve">Quelle, Bemerkung</t>
  </si>
  <si>
    <t xml:space="preserve">Einwohnerzahl des Versorgungsgebietes</t>
  </si>
  <si>
    <t xml:space="preserve">Personen</t>
  </si>
  <si>
    <t xml:space="preserve"> </t>
  </si>
  <si>
    <t xml:space="preserve">Einwohner Berlin, geteilt durch 5; für 5 getrennte Systeme</t>
  </si>
  <si>
    <t xml:space="preserve">Außentemperatur; Eingabe &lt;20°C</t>
  </si>
  <si>
    <t xml:space="preserve">°C</t>
  </si>
  <si>
    <t xml:space="preserve"> 3,7°C, Durchschnittstemperatur November bis April</t>
  </si>
  <si>
    <t xml:space="preserve">Endenergie für Heizung+WW in 180d Heizperiode pro Kopf</t>
  </si>
  <si>
    <t xml:space="preserve">kWh/Kopf</t>
  </si>
  <si>
    <t xml:space="preserve">40,7m²*80kWh/m²/(1-37/100); 37% Anteil Nichtwohngebäude am Verbrauch</t>
  </si>
  <si>
    <t xml:space="preserve">gesetzte energetische Sanierungsstufe</t>
  </si>
  <si>
    <t xml:space="preserve">Strecke einfach</t>
  </si>
  <si>
    <t xml:space="preserve">km</t>
  </si>
  <si>
    <t xml:space="preserve">Rohrinnendurchmesser</t>
  </si>
  <si>
    <t xml:space="preserve">m</t>
  </si>
  <si>
    <t xml:space="preserve">Vorlauftemperatur, Mittel</t>
  </si>
  <si>
    <t xml:space="preserve">Rücklauftemperatur</t>
  </si>
  <si>
    <t xml:space="preserve">Isolationsstärke</t>
  </si>
  <si>
    <t xml:space="preserve">Lambda der Isolation</t>
  </si>
  <si>
    <t xml:space="preserve">W/m/K</t>
  </si>
  <si>
    <t xml:space="preserve">Rohr-Rauigkeitswert</t>
  </si>
  <si>
    <t xml:space="preserve">mm</t>
  </si>
  <si>
    <t xml:space="preserve">Zwischen- und Endergebnisse:</t>
  </si>
  <si>
    <t xml:space="preserve">Temperaturspreizung Vor-, Rücklauf</t>
  </si>
  <si>
    <t xml:space="preserve">K</t>
  </si>
  <si>
    <t xml:space="preserve">benötigte Durchschnittsleistung pro Kopf</t>
  </si>
  <si>
    <t xml:space="preserve">kW/Kopf</t>
  </si>
  <si>
    <t xml:space="preserve">Leistung gesamt</t>
  </si>
  <si>
    <t xml:space="preserve">GW</t>
  </si>
  <si>
    <t xml:space="preserve">nötiger Wasserfluss pro s</t>
  </si>
  <si>
    <t xml:space="preserve">m³/s</t>
  </si>
  <si>
    <t xml:space="preserve">nötige Geschwindigkeit</t>
  </si>
  <si>
    <t xml:space="preserve">m/s</t>
  </si>
  <si>
    <t xml:space="preserve">km/h</t>
  </si>
  <si>
    <t xml:space="preserve">Druckverlust auf Vor- und Rücklauf</t>
  </si>
  <si>
    <t xml:space="preserve">bar</t>
  </si>
  <si>
    <t xml:space="preserve">auf</t>
  </si>
  <si>
    <t xml:space="preserve">(0,657/B7-0,058)*B19^1,92</t>
  </si>
  <si>
    <t xml:space="preserve">https://heliogaia.de/t/druckverlust_fuer_Rohre_mit_d_ab_500mm.ods</t>
  </si>
  <si>
    <t xml:space="preserve">Pumpleistung</t>
  </si>
  <si>
    <t xml:space="preserve">MW</t>
  </si>
  <si>
    <t xml:space="preserve">/0,7-Wirkungsgrad Pumpe</t>
  </si>
  <si>
    <t xml:space="preserve">vgl. P[kW] = Q[m3/h] x H[m] / X; mit X= 150 .. 250</t>
  </si>
  <si>
    <t xml:space="preserve">https://www.rotek.at/produkte/pdf-aktuell/Pumpen/!Pumpen-Leistung/WP-Pumpenleistung-Berechnung_Rotek_DE_Bildschirm.pdf</t>
  </si>
  <si>
    <t xml:space="preserve">Pumpleistung pro Kopf</t>
  </si>
  <si>
    <t xml:space="preserve">W/Kopf</t>
  </si>
  <si>
    <t xml:space="preserve">Verweildauer des Wärmeträgers im Vorlauf</t>
  </si>
  <si>
    <t xml:space="preserve">h</t>
  </si>
  <si>
    <t xml:space="preserve">Verlust-Wärmeleistung der Vorlaufleitung</t>
  </si>
  <si>
    <t xml:space="preserve">kW</t>
  </si>
  <si>
    <t xml:space="preserve">Verlust-Wärmeleistung der Rücklaufleitung</t>
  </si>
  <si>
    <t xml:space="preserve">Verluste zur Heizperiode</t>
  </si>
  <si>
    <t xml:space="preserve">%</t>
  </si>
  <si>
    <t xml:space="preserve">Leitungswärmeverlust + Pumpaufwand</t>
  </si>
  <si>
    <r>
      <rPr>
        <sz val="10"/>
        <rFont val="Liberation Sans Narrow"/>
        <family val="2"/>
      </rPr>
      <t xml:space="preserve">Verluste zur Heizperiode, </t>
    </r>
    <r>
      <rPr>
        <sz val="7"/>
        <rFont val="Liberation Sans Narrow"/>
        <family val="2"/>
      </rPr>
      <t xml:space="preserve">Pumpen regenerativ betrieben und deren Abwärme genutzt</t>
    </r>
  </si>
  <si>
    <t xml:space="preserve">Leitungswärmeverlust</t>
  </si>
  <si>
    <t xml:space="preserve">für den Auslegungsfall: (doppelte Leistung)</t>
  </si>
  <si>
    <t xml:space="preserve">benötigte Leistung pro Kopf</t>
  </si>
</sst>
</file>

<file path=xl/styles.xml><?xml version="1.0" encoding="utf-8"?>
<styleSheet xmlns="http://schemas.openxmlformats.org/spreadsheetml/2006/main">
  <numFmts count="8">
    <numFmt numFmtId="164" formatCode="#,##0"/>
    <numFmt numFmtId="165" formatCode="General"/>
    <numFmt numFmtId="166" formatCode="#,##0.00\ [$€-407];[RED]\-#,##0.00\ [$€-407]"/>
    <numFmt numFmtId="167" formatCode="0.0"/>
    <numFmt numFmtId="168" formatCode="#,##0.000"/>
    <numFmt numFmtId="169" formatCode="General"/>
    <numFmt numFmtId="170" formatCode="#,##0.00"/>
    <numFmt numFmtId="171" formatCode="#,###.00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</font>
    <font>
      <sz val="10"/>
      <name val="FreeSans"/>
      <family val="2"/>
    </font>
    <font>
      <sz val="10"/>
      <name val="Liberation Sans Narrow"/>
      <family val="2"/>
    </font>
    <font>
      <b val="true"/>
      <sz val="12"/>
      <name val="Liberation Sans Narrow"/>
      <family val="2"/>
    </font>
    <font>
      <b val="true"/>
      <sz val="10"/>
      <name val="Liberation Sans Narrow"/>
      <family val="2"/>
    </font>
    <font>
      <sz val="10"/>
      <color rgb="FF000000"/>
      <name val="Liberation Sans Narrow"/>
      <family val="2"/>
    </font>
    <font>
      <sz val="7"/>
      <color rgb="FF0000FF"/>
      <name val="Liberation Sans Narrow"/>
      <family val="2"/>
    </font>
    <font>
      <sz val="6"/>
      <color rgb="FF0000FF"/>
      <name val="Liberation Sans Narrow"/>
      <family val="2"/>
    </font>
    <font>
      <sz val="7"/>
      <name val="Liberation Sans Narrow"/>
      <family val="2"/>
    </font>
    <font>
      <b val="true"/>
      <sz val="14"/>
      <name val="Liberation San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ADFF2F"/>
        <bgColor rgb="FFFFFF00"/>
      </patternFill>
    </fill>
    <fill>
      <patternFill patternType="solid">
        <fgColor rgb="FFFF0000"/>
        <bgColor rgb="FFFF3333"/>
      </patternFill>
    </fill>
    <fill>
      <patternFill patternType="solid">
        <fgColor rgb="FFFF3333"/>
        <bgColor rgb="FFFF0000"/>
      </patternFill>
    </fill>
    <fill>
      <patternFill patternType="solid">
        <fgColor rgb="FFFFC0CB"/>
        <bgColor rgb="FFFFE4E1"/>
      </patternFill>
    </fill>
    <fill>
      <patternFill patternType="solid">
        <fgColor rgb="FFFFE4E1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5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6" fontId="4" fillId="0" borderId="0" applyFont="true" applyBorder="false" applyAlignment="false" applyProtection="false"/>
    <xf numFmtId="165" fontId="5" fillId="0" borderId="0" applyFont="true" applyBorder="false" applyAlignment="true" applyProtection="false">
      <alignment horizontal="center" vertical="bottom" textRotation="0" wrapText="false" indent="0" shrinkToFit="false"/>
    </xf>
    <xf numFmtId="165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0" borderId="0" applyFont="true" applyBorder="false" applyAlignment="false" applyProtection="false"/>
  </cellStyleXfs>
  <cellXfs count="53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6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6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6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6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3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8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6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" xfId="20"/>
    <cellStyle name="Ergebnis 2" xfId="21"/>
    <cellStyle name="Überschrift" xfId="22"/>
    <cellStyle name="Überschrift 1" xfId="23"/>
    <cellStyle name="ohne nachkommastellen" xfId="24"/>
  </cellStyles>
  <dxfs count="1">
    <dxf>
      <font>
        <name val="FreeSans"/>
        <family val="2"/>
      </font>
      <numFmt numFmtId="164" formatCode="#,##0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4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0CB"/>
      <rgbColor rgb="FF3366FF"/>
      <rgbColor rgb="FF33CCCC"/>
      <rgbColor rgb="FFADFF2F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heliogaia.de/t/druckverlust_fuer_Rohre_mit_d_ab_500mm.ods" TargetMode="External"/><Relationship Id="rId2" Type="http://schemas.openxmlformats.org/officeDocument/2006/relationships/hyperlink" Target="https://www.rotek.at/produkte/pdf-aktuell/Pumpen/!Pumpen-Leistung/WP-Pumpenleistung-Berechnung_Rotek_DE_Bildschirm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5"/>
  <sheetViews>
    <sheetView showFormulas="false" showGridLines="true" showRowColHeaders="true" showZeros="true" rightToLeft="false" tabSelected="true" showOutlineSymbols="true" defaultGridColor="true" view="normal" topLeftCell="A18" colorId="64" zoomScale="120" zoomScaleNormal="120" zoomScalePageLayoutView="100" workbookViewId="0">
      <selection pane="topLeft" activeCell="G34" activeCellId="0" sqref="G3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4.83"/>
    <col collapsed="false" customWidth="true" hidden="false" outlineLevel="0" max="2" min="2" style="1" width="14.32"/>
    <col collapsed="false" customWidth="true" hidden="false" outlineLevel="0" max="3" min="3" style="2" width="8.33"/>
    <col collapsed="false" customWidth="true" hidden="false" outlineLevel="0" max="4" min="4" style="1" width="4.7"/>
    <col collapsed="false" customWidth="true" hidden="false" outlineLevel="0" max="6" min="5" style="2" width="4.7"/>
    <col collapsed="false" customWidth="true" hidden="false" outlineLevel="0" max="7" min="7" style="3" width="51.29"/>
    <col collapsed="false" customWidth="true" hidden="false" outlineLevel="0" max="8" min="8" style="1" width="35.66"/>
    <col collapsed="false" customWidth="true" hidden="false" outlineLevel="0" max="9" min="9" style="1" width="24.89"/>
    <col collapsed="false" customWidth="false" hidden="false" outlineLevel="0" max="64" min="10" style="1" width="11.52"/>
    <col collapsed="false" customWidth="false" hidden="false" outlineLevel="0" max="1024" min="65" style="4" width="11.52"/>
  </cols>
  <sheetData>
    <row r="1" customFormat="false" ht="1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</row>
    <row r="2" customFormat="false" ht="14.15" hidden="false" customHeight="true" outlineLevel="0" collapsed="false">
      <c r="A2" s="6" t="s">
        <v>1</v>
      </c>
      <c r="B2" s="7"/>
      <c r="D2" s="8" t="s">
        <v>2</v>
      </c>
      <c r="E2" s="8"/>
      <c r="F2" s="8"/>
      <c r="G2" s="8" t="s">
        <v>3</v>
      </c>
      <c r="H2" s="8" t="s">
        <v>3</v>
      </c>
      <c r="I2" s="9"/>
    </row>
    <row r="3" customFormat="false" ht="14.15" hidden="false" customHeight="true" outlineLevel="0" collapsed="false">
      <c r="A3" s="10" t="s">
        <v>4</v>
      </c>
      <c r="B3" s="11" t="n">
        <v>729000</v>
      </c>
      <c r="C3" s="2" t="s">
        <v>5</v>
      </c>
      <c r="D3" s="12"/>
      <c r="F3" s="2" t="s">
        <v>6</v>
      </c>
      <c r="G3" s="3" t="s">
        <v>7</v>
      </c>
    </row>
    <row r="4" customFormat="false" ht="14.15" hidden="false" customHeight="true" outlineLevel="0" collapsed="false">
      <c r="A4" s="1" t="s">
        <v>8</v>
      </c>
      <c r="B4" s="13" t="n">
        <v>3.7</v>
      </c>
      <c r="C4" s="14" t="s">
        <v>9</v>
      </c>
      <c r="D4" s="2"/>
      <c r="G4" s="3" t="s">
        <v>10</v>
      </c>
    </row>
    <row r="5" customFormat="false" ht="14.15" hidden="false" customHeight="true" outlineLevel="0" collapsed="false">
      <c r="A5" s="15" t="s">
        <v>11</v>
      </c>
      <c r="B5" s="11" t="n">
        <v>5168</v>
      </c>
      <c r="C5" s="14" t="s">
        <v>12</v>
      </c>
      <c r="D5" s="14"/>
      <c r="E5" s="14"/>
      <c r="F5" s="14"/>
      <c r="G5" s="15" t="s">
        <v>13</v>
      </c>
      <c r="H5" s="1" t="s">
        <v>14</v>
      </c>
    </row>
    <row r="6" customFormat="false" ht="14.15" hidden="false" customHeight="true" outlineLevel="0" collapsed="false">
      <c r="A6" s="1" t="s">
        <v>15</v>
      </c>
      <c r="B6" s="7" t="n">
        <v>25</v>
      </c>
      <c r="C6" s="2" t="s">
        <v>16</v>
      </c>
      <c r="D6" s="2"/>
    </row>
    <row r="7" customFormat="false" ht="14.15" hidden="false" customHeight="true" outlineLevel="0" collapsed="false">
      <c r="A7" s="1" t="s">
        <v>17</v>
      </c>
      <c r="B7" s="13" t="n">
        <v>2</v>
      </c>
      <c r="C7" s="2" t="s">
        <v>18</v>
      </c>
      <c r="D7" s="2"/>
    </row>
    <row r="8" customFormat="false" ht="14.15" hidden="false" customHeight="true" outlineLevel="0" collapsed="false">
      <c r="A8" s="1" t="s">
        <v>19</v>
      </c>
      <c r="B8" s="7" t="n">
        <v>60</v>
      </c>
      <c r="C8" s="2" t="s">
        <v>9</v>
      </c>
      <c r="D8" s="2"/>
    </row>
    <row r="9" customFormat="false" ht="14.15" hidden="false" customHeight="true" outlineLevel="0" collapsed="false">
      <c r="A9" s="1" t="s">
        <v>20</v>
      </c>
      <c r="B9" s="7" t="n">
        <v>28</v>
      </c>
      <c r="C9" s="2" t="s">
        <v>9</v>
      </c>
      <c r="D9" s="2"/>
    </row>
    <row r="10" customFormat="false" ht="14.15" hidden="false" customHeight="true" outlineLevel="0" collapsed="false">
      <c r="A10" s="1" t="s">
        <v>21</v>
      </c>
      <c r="B10" s="16" t="n">
        <v>0.1</v>
      </c>
      <c r="C10" s="2" t="s">
        <v>18</v>
      </c>
      <c r="D10" s="2"/>
    </row>
    <row r="11" customFormat="false" ht="14.15" hidden="false" customHeight="true" outlineLevel="0" collapsed="false">
      <c r="A11" s="1" t="s">
        <v>22</v>
      </c>
      <c r="B11" s="16" t="n">
        <v>0.04</v>
      </c>
      <c r="C11" s="2" t="s">
        <v>23</v>
      </c>
      <c r="D11" s="2"/>
    </row>
    <row r="12" customFormat="false" ht="14.15" hidden="false" customHeight="true" outlineLevel="0" collapsed="false">
      <c r="A12" s="17" t="s">
        <v>24</v>
      </c>
      <c r="B12" s="16" t="n">
        <v>0.03</v>
      </c>
      <c r="C12" s="2" t="s">
        <v>25</v>
      </c>
      <c r="D12" s="2"/>
    </row>
    <row r="13" customFormat="false" ht="14.15" hidden="false" customHeight="true" outlineLevel="0" collapsed="false">
      <c r="A13" s="18" t="s">
        <v>26</v>
      </c>
      <c r="B13" s="19"/>
      <c r="D13" s="2"/>
      <c r="G13" s="3" t="s">
        <v>6</v>
      </c>
    </row>
    <row r="14" customFormat="false" ht="14.15" hidden="false" customHeight="true" outlineLevel="0" collapsed="false">
      <c r="A14" s="20" t="s">
        <v>27</v>
      </c>
      <c r="B14" s="21" t="n">
        <f aca="false">B8-B9</f>
        <v>32</v>
      </c>
      <c r="C14" s="2" t="s">
        <v>28</v>
      </c>
      <c r="D14" s="2"/>
    </row>
    <row r="15" s="20" customFormat="true" ht="14.15" hidden="false" customHeight="true" outlineLevel="0" collapsed="false">
      <c r="A15" s="22" t="s">
        <v>29</v>
      </c>
      <c r="B15" s="23" t="n">
        <f aca="false">B$5/180/24</f>
        <v>1.1962962962963</v>
      </c>
      <c r="C15" s="14" t="s">
        <v>30</v>
      </c>
      <c r="D15" s="14"/>
      <c r="E15" s="14"/>
      <c r="F15" s="14"/>
      <c r="G15" s="24"/>
      <c r="H15" s="1"/>
      <c r="AMI15" s="25"/>
      <c r="AMJ15" s="25"/>
    </row>
    <row r="16" s="20" customFormat="true" ht="14.15" hidden="false" customHeight="true" outlineLevel="0" collapsed="false">
      <c r="A16" s="20" t="s">
        <v>31</v>
      </c>
      <c r="B16" s="23" t="n">
        <f aca="false">B$3*B15/1000000</f>
        <v>0.8721</v>
      </c>
      <c r="C16" s="14" t="s">
        <v>32</v>
      </c>
      <c r="D16" s="14"/>
      <c r="E16" s="14"/>
      <c r="F16" s="14"/>
      <c r="G16" s="15"/>
      <c r="H16" s="1"/>
      <c r="AMI16" s="25"/>
      <c r="AMJ16" s="25"/>
    </row>
    <row r="17" s="20" customFormat="true" ht="14.15" hidden="false" customHeight="true" outlineLevel="0" collapsed="false">
      <c r="A17" s="20" t="s">
        <v>33</v>
      </c>
      <c r="B17" s="23" t="n">
        <f aca="false">B16*1000000/4.2/B$14/1000</f>
        <v>6.48883928571429</v>
      </c>
      <c r="C17" s="14" t="s">
        <v>34</v>
      </c>
      <c r="D17" s="14"/>
      <c r="E17" s="14"/>
      <c r="F17" s="14"/>
      <c r="G17" s="15"/>
      <c r="AMI17" s="25"/>
      <c r="AMJ17" s="25"/>
    </row>
    <row r="18" s="20" customFormat="true" ht="14.15" hidden="false" customHeight="true" outlineLevel="0" collapsed="false">
      <c r="A18" s="20" t="s">
        <v>35</v>
      </c>
      <c r="B18" s="23" t="n">
        <f aca="false">B17/(B$7^2/4*PI())</f>
        <v>2.06546169450062</v>
      </c>
      <c r="C18" s="14" t="s">
        <v>36</v>
      </c>
      <c r="D18" s="14"/>
      <c r="E18" s="26" t="n">
        <f aca="false">$B$18*3.6</f>
        <v>7.43566210020225</v>
      </c>
      <c r="F18" s="14" t="s">
        <v>37</v>
      </c>
      <c r="G18" s="27" t="s">
        <v>6</v>
      </c>
      <c r="AMI18" s="25"/>
      <c r="AMJ18" s="25"/>
    </row>
    <row r="19" s="20" customFormat="true" ht="14.15" hidden="false" customHeight="true" outlineLevel="0" collapsed="false">
      <c r="A19" s="20" t="s">
        <v>38</v>
      </c>
      <c r="B19" s="23" t="n">
        <f aca="false">(0.657/B$7-0.058)*B18^1.92*(B$6/10)*2</f>
        <v>5.44465282348831</v>
      </c>
      <c r="C19" s="14" t="s">
        <v>39</v>
      </c>
      <c r="D19" s="14" t="s">
        <v>40</v>
      </c>
      <c r="E19" s="14" t="n">
        <f aca="false">2*$B$6</f>
        <v>50</v>
      </c>
      <c r="F19" s="14" t="s">
        <v>16</v>
      </c>
      <c r="G19" s="15" t="s">
        <v>41</v>
      </c>
      <c r="H19" s="28" t="s">
        <v>42</v>
      </c>
      <c r="AMI19" s="25"/>
      <c r="AMJ19" s="25"/>
    </row>
    <row r="20" s="20" customFormat="true" ht="14.15" hidden="false" customHeight="true" outlineLevel="0" collapsed="false">
      <c r="A20" s="20" t="s">
        <v>43</v>
      </c>
      <c r="B20" s="29" t="n">
        <f aca="false">B19*100000*B17/0.7/1000000</f>
        <v>5.04706816258945</v>
      </c>
      <c r="C20" s="14" t="s">
        <v>44</v>
      </c>
      <c r="D20" s="14" t="s">
        <v>40</v>
      </c>
      <c r="E20" s="14" t="n">
        <f aca="false">2*$B$6</f>
        <v>50</v>
      </c>
      <c r="F20" s="14" t="s">
        <v>16</v>
      </c>
      <c r="G20" s="15" t="s">
        <v>45</v>
      </c>
      <c r="H20" s="20" t="s">
        <v>46</v>
      </c>
      <c r="I20" s="30" t="s">
        <v>47</v>
      </c>
      <c r="AMI20" s="25"/>
      <c r="AMJ20" s="25"/>
    </row>
    <row r="21" s="20" customFormat="true" ht="14.15" hidden="false" customHeight="true" outlineLevel="0" collapsed="false">
      <c r="A21" s="20" t="s">
        <v>48</v>
      </c>
      <c r="B21" s="23" t="n">
        <f aca="false">B20*1000000/B$3</f>
        <v>6.9232759431954</v>
      </c>
      <c r="C21" s="14" t="s">
        <v>49</v>
      </c>
      <c r="D21" s="14" t="s">
        <v>40</v>
      </c>
      <c r="E21" s="14" t="n">
        <f aca="false">2*$B$6</f>
        <v>50</v>
      </c>
      <c r="F21" s="14" t="s">
        <v>16</v>
      </c>
      <c r="G21" s="15"/>
      <c r="AMI21" s="25"/>
      <c r="AMJ21" s="25"/>
    </row>
    <row r="22" s="20" customFormat="true" ht="14.15" hidden="false" customHeight="true" outlineLevel="0" collapsed="false">
      <c r="A22" s="20" t="s">
        <v>50</v>
      </c>
      <c r="B22" s="23" t="n">
        <f aca="false">B$6*1000/B18/3600</f>
        <v>3.36217537363889</v>
      </c>
      <c r="C22" s="14" t="s">
        <v>51</v>
      </c>
      <c r="D22" s="14"/>
      <c r="E22" s="14"/>
      <c r="F22" s="14"/>
      <c r="G22" s="15"/>
      <c r="AMI22" s="25"/>
      <c r="AMJ22" s="25"/>
    </row>
    <row r="23" s="20" customFormat="true" ht="14.15" hidden="false" customHeight="true" outlineLevel="0" collapsed="false">
      <c r="A23" s="20" t="s">
        <v>52</v>
      </c>
      <c r="B23" s="31" t="n">
        <f aca="false">B$11/B$10*PI()*(B$7+B10)*B$6*1000*(B$8-B$4)/1000</f>
        <v>3714.30499433921</v>
      </c>
      <c r="C23" s="14" t="s">
        <v>53</v>
      </c>
      <c r="D23" s="14"/>
      <c r="E23" s="32"/>
      <c r="F23" s="14"/>
      <c r="G23" s="15"/>
      <c r="AMI23" s="25"/>
      <c r="AMJ23" s="25"/>
    </row>
    <row r="24" s="20" customFormat="true" ht="14.15" hidden="false" customHeight="true" outlineLevel="0" collapsed="false">
      <c r="A24" s="20" t="s">
        <v>54</v>
      </c>
      <c r="B24" s="31" t="n">
        <f aca="false">B$11/B$10*PI()*(B$7+B10)*B$6*1000*(B$9-B$4)/1000</f>
        <v>1603.15473112687</v>
      </c>
      <c r="C24" s="14" t="s">
        <v>53</v>
      </c>
      <c r="D24" s="14"/>
      <c r="E24" s="32"/>
      <c r="F24" s="14"/>
      <c r="G24" s="15"/>
      <c r="AMI24" s="25"/>
      <c r="AMJ24" s="25"/>
    </row>
    <row r="25" s="20" customFormat="true" ht="16.6" hidden="false" customHeight="true" outlineLevel="0" collapsed="false">
      <c r="A25" s="33" t="s">
        <v>55</v>
      </c>
      <c r="B25" s="34" t="n">
        <f aca="false">(B23+B24+B20*1000)/(B16*1000000)*100</f>
        <v>1.18845635684618</v>
      </c>
      <c r="C25" s="35" t="s">
        <v>56</v>
      </c>
      <c r="D25" s="35"/>
      <c r="E25" s="36"/>
      <c r="F25" s="35"/>
      <c r="G25" s="37" t="s">
        <v>57</v>
      </c>
      <c r="AMH25" s="25"/>
      <c r="AMI25" s="25"/>
      <c r="AMJ25" s="0"/>
    </row>
    <row r="26" s="20" customFormat="true" ht="17.35" hidden="false" customHeight="false" outlineLevel="0" collapsed="false">
      <c r="A26" s="38" t="s">
        <v>58</v>
      </c>
      <c r="B26" s="39" t="n">
        <f aca="false">(B23+B24)/(B16*1000000)*100</f>
        <v>0.609730504009412</v>
      </c>
      <c r="C26" s="40" t="s">
        <v>56</v>
      </c>
      <c r="D26" s="35"/>
      <c r="E26" s="36"/>
      <c r="F26" s="35"/>
      <c r="G26" s="37" t="s">
        <v>59</v>
      </c>
      <c r="AMH26" s="25"/>
      <c r="AMI26" s="25"/>
      <c r="AMJ26" s="0"/>
    </row>
    <row r="27" s="20" customFormat="true" ht="6.8" hidden="false" customHeight="true" outlineLevel="0" collapsed="false">
      <c r="A27" s="15"/>
      <c r="B27" s="41"/>
      <c r="C27" s="42"/>
      <c r="D27" s="14"/>
      <c r="E27" s="32"/>
      <c r="F27" s="14"/>
      <c r="AMH27" s="25"/>
      <c r="AMI27" s="25"/>
      <c r="AMJ27" s="43"/>
    </row>
    <row r="28" customFormat="false" ht="12.8" hidden="false" customHeight="false" outlineLevel="0" collapsed="false">
      <c r="A28" s="44" t="s">
        <v>60</v>
      </c>
      <c r="B28" s="44"/>
      <c r="C28" s="45"/>
      <c r="D28" s="44"/>
      <c r="E28" s="45"/>
      <c r="F28" s="45"/>
      <c r="G28" s="46"/>
    </row>
    <row r="29" customFormat="false" ht="12.8" hidden="false" customHeight="false" outlineLevel="0" collapsed="false">
      <c r="A29" s="47" t="s">
        <v>61</v>
      </c>
      <c r="B29" s="48" t="n">
        <f aca="false">B15*2</f>
        <v>2.39259259259259</v>
      </c>
      <c r="C29" s="49" t="s">
        <v>30</v>
      </c>
    </row>
    <row r="30" customFormat="false" ht="12.8" hidden="false" customHeight="false" outlineLevel="0" collapsed="false">
      <c r="A30" s="50" t="s">
        <v>31</v>
      </c>
      <c r="B30" s="51" t="n">
        <f aca="false">B$3*B29/1000000</f>
        <v>1.7442</v>
      </c>
      <c r="C30" s="49" t="s">
        <v>32</v>
      </c>
    </row>
    <row r="31" customFormat="false" ht="12.8" hidden="false" customHeight="false" outlineLevel="0" collapsed="false">
      <c r="A31" s="50" t="s">
        <v>33</v>
      </c>
      <c r="B31" s="51" t="n">
        <f aca="false">B30*1000000/4.2/B$14/1000</f>
        <v>12.9776785714286</v>
      </c>
      <c r="C31" s="49" t="s">
        <v>34</v>
      </c>
    </row>
    <row r="32" customFormat="false" ht="12.8" hidden="false" customHeight="false" outlineLevel="0" collapsed="false">
      <c r="A32" s="50" t="s">
        <v>35</v>
      </c>
      <c r="B32" s="51" t="n">
        <f aca="false">B31/(B$7^2/4*PI())</f>
        <v>4.13092338900125</v>
      </c>
      <c r="C32" s="49" t="s">
        <v>36</v>
      </c>
    </row>
    <row r="33" customFormat="false" ht="12.8" hidden="false" customHeight="false" outlineLevel="0" collapsed="false">
      <c r="A33" s="50" t="s">
        <v>38</v>
      </c>
      <c r="B33" s="51" t="n">
        <f aca="false">(0.657/B$7-0.058)*B32^1.92*(B$6/10)*2</f>
        <v>20.6038217497089</v>
      </c>
      <c r="C33" s="49" t="s">
        <v>39</v>
      </c>
    </row>
    <row r="34" customFormat="false" ht="12.8" hidden="false" customHeight="false" outlineLevel="0" collapsed="false">
      <c r="A34" s="50" t="s">
        <v>43</v>
      </c>
      <c r="B34" s="52" t="n">
        <f aca="false">B33*100000*B31/0.7/1000000</f>
        <v>38.1985394301044</v>
      </c>
      <c r="C34" s="49" t="s">
        <v>44</v>
      </c>
    </row>
    <row r="35" customFormat="false" ht="12.8" hidden="false" customHeight="false" outlineLevel="0" collapsed="false">
      <c r="A35" s="50" t="s">
        <v>48</v>
      </c>
      <c r="B35" s="51" t="n">
        <f aca="false">B34*1000000/B$3</f>
        <v>52.398545171611</v>
      </c>
      <c r="C35" s="49" t="s">
        <v>49</v>
      </c>
    </row>
  </sheetData>
  <mergeCells count="2">
    <mergeCell ref="A1:G1"/>
    <mergeCell ref="D2:H2"/>
  </mergeCells>
  <conditionalFormatting sqref="B21 B35">
    <cfRule type="cellIs" priority="2" operator="greaterThan" aboveAverage="0" equalAverage="0" bottom="0" percent="0" rank="0" text="" dxfId="0">
      <formula>10</formula>
    </cfRule>
  </conditionalFormatting>
  <hyperlinks>
    <hyperlink ref="H19" r:id="rId1" display="https://heliogaia.de/t/druckverlust_fuer_Rohre_mit_d_ab_500mm.ods"/>
    <hyperlink ref="I20" r:id="rId2" display="https://www.rotek.at/produkte/pdf-aktuell/Pumpen/!Pumpen-Leistung/WP-Pumpenleistung-Berechnung_Rotek_DE_Bildschirm.pdf"/>
  </hyperlinks>
  <printOptions headings="true" gridLines="false" gridLinesSet="true" horizontalCentered="true" verticalCentered="true"/>
  <pageMargins left="0.7875" right="0.7875" top="1.05277777777778" bottom="1.025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&amp;L&amp;"Liberation Sans Narrow,Fett"&amp;12Wärmeverlust und Pumpleistung der Hauptverteilung</oddHeader>
    <oddFooter>&amp;R&amp;D &amp;T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2019-10-29T18:05:31Z</dcterms:created>
  <dc:creator/>
  <dc:description/>
  <dc:language>de-DE</dc:language>
  <cp:lastModifiedBy/>
  <cp:lastPrinted>2019-10-29T18:22:17Z</cp:lastPrinted>
  <dcterms:modified xsi:type="dcterms:W3CDTF">2024-10-26T19:44:20Z</dcterms:modified>
  <cp:revision>34</cp:revision>
  <dc:subject/>
  <dc:title/>
</cp:coreProperties>
</file>